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855" windowHeight="7350" activeTab="0"/>
  </bookViews>
  <sheets>
    <sheet name="User Model" sheetId="1" r:id="rId1"/>
    <sheet name="CPU Model" sheetId="2" r:id="rId2"/>
  </sheets>
  <definedNames>
    <definedName name="LogicFreq">450</definedName>
    <definedName name="PageViewFreq">150</definedName>
    <definedName name="PingFreq">240</definedName>
  </definedNames>
  <calcPr fullCalcOnLoad="1"/>
</workbook>
</file>

<file path=xl/sharedStrings.xml><?xml version="1.0" encoding="utf-8"?>
<sst xmlns="http://schemas.openxmlformats.org/spreadsheetml/2006/main" count="73" uniqueCount="47">
  <si>
    <t>Parameters</t>
  </si>
  <si>
    <t>a</t>
  </si>
  <si>
    <t>b</t>
  </si>
  <si>
    <t>c</t>
  </si>
  <si>
    <t>Inverse</t>
  </si>
  <si>
    <t>Quadratic</t>
  </si>
  <si>
    <t>Trendline</t>
  </si>
  <si>
    <t>Measured</t>
  </si>
  <si>
    <t>Serial</t>
  </si>
  <si>
    <t>Super</t>
  </si>
  <si>
    <t>Values</t>
  </si>
  <si>
    <t>Parameter</t>
  </si>
  <si>
    <t>Coefficients</t>
  </si>
  <si>
    <t>Users</t>
  </si>
  <si>
    <t>Users (N)</t>
  </si>
  <si>
    <t>X(N)</t>
  </si>
  <si>
    <t>Efficiency</t>
  </si>
  <si>
    <t>C(N)</t>
  </si>
  <si>
    <t>C/N</t>
  </si>
  <si>
    <t>N/C</t>
  </si>
  <si>
    <t>Linear</t>
  </si>
  <si>
    <t>Predicted</t>
  </si>
  <si>
    <t>RelCap</t>
  </si>
  <si>
    <t>(N/C)-1</t>
  </si>
  <si>
    <t>C=X(N)/X(1)</t>
  </si>
  <si>
    <t>Capacity</t>
  </si>
  <si>
    <t>Modeled</t>
  </si>
  <si>
    <t>N-1</t>
  </si>
  <si>
    <t>Scripts/Hour</t>
  </si>
  <si>
    <t>s</t>
  </si>
  <si>
    <t>l</t>
  </si>
  <si>
    <t>Nmax</t>
  </si>
  <si>
    <t>Nopt</t>
  </si>
  <si>
    <t>X(p)</t>
  </si>
  <si>
    <t>CPU (p)</t>
  </si>
  <si>
    <t>KRays/Sec</t>
  </si>
  <si>
    <t>C=X(p)/X(1)</t>
  </si>
  <si>
    <t>C/p</t>
  </si>
  <si>
    <t>p/C</t>
  </si>
  <si>
    <t>p-1</t>
  </si>
  <si>
    <t>(p/C)-1</t>
  </si>
  <si>
    <t>p</t>
  </si>
  <si>
    <t>C(p)</t>
  </si>
  <si>
    <t>%Error</t>
  </si>
  <si>
    <t>Deviation</t>
  </si>
  <si>
    <t>Super Serial User Model</t>
  </si>
  <si>
    <t>SGI Origin2000 NUMA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</si>
</sst>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00"/>
    <numFmt numFmtId="170" formatCode="0.0"/>
    <numFmt numFmtId="171" formatCode="_(* #,##0_);_(* \(#,##0\);_(* &quot;-&quot;??_);_(@_)"/>
    <numFmt numFmtId="172" formatCode="0.00;[Red]0.00"/>
    <numFmt numFmtId="173" formatCode="0.000"/>
    <numFmt numFmtId="174" formatCode="mmmm\ d\,\ yyyy"/>
    <numFmt numFmtId="175" formatCode="#,##0.0000"/>
    <numFmt numFmtId="176" formatCode="0.00_);\(0.00\)"/>
  </numFmts>
  <fonts count="15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name val="Arial"/>
      <family val="0"/>
    </font>
    <font>
      <sz val="1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9"/>
      <color indexed="9"/>
      <name val="Geneva"/>
      <family val="0"/>
    </font>
    <font>
      <sz val="8.75"/>
      <name val="Arial"/>
      <family val="0"/>
    </font>
    <font>
      <vertAlign val="superscript"/>
      <sz val="8.75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sz val="8.75"/>
      <name val="Arial"/>
      <family val="0"/>
    </font>
    <font>
      <b/>
      <sz val="12"/>
      <name val="Symbol"/>
      <family val="1"/>
    </font>
  </fonts>
  <fills count="4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2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0" fontId="0" fillId="3" borderId="0" xfId="0" applyFill="1" applyAlignment="1">
      <alignment/>
    </xf>
    <xf numFmtId="0" fontId="5" fillId="3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0" fontId="3" fillId="3" borderId="0" xfId="0" applyFont="1" applyFill="1" applyAlignment="1">
      <alignment/>
    </xf>
    <xf numFmtId="0" fontId="0" fillId="0" borderId="8" xfId="0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1" fontId="0" fillId="0" borderId="3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5"/>
          <c:y val="0.156"/>
          <c:w val="0.881"/>
          <c:h val="0.7105"/>
        </c:manualLayout>
      </c:layout>
      <c:scatterChart>
        <c:scatterStyle val="lineMarker"/>
        <c:varyColors val="0"/>
        <c:ser>
          <c:idx val="1"/>
          <c:order val="0"/>
          <c:tx>
            <c:strRef>
              <c:f>'User Model'!$N$7</c:f>
              <c:strCache>
                <c:ptCount val="1"/>
                <c:pt idx="0">
                  <c:v>Modeled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stdErr"/>
            <c:noEndCap val="0"/>
          </c:errBars>
          <c:xVal>
            <c:numRef>
              <c:f>'User Model'!$L$8:$L$14</c:f>
              <c:numCache/>
            </c:numRef>
          </c:xVal>
          <c:yVal>
            <c:numRef>
              <c:f>'User Model'!$N$8:$N$14</c:f>
              <c:numCache/>
            </c:numRef>
          </c:yVal>
          <c:smooth val="0"/>
        </c:ser>
        <c:ser>
          <c:idx val="2"/>
          <c:order val="1"/>
          <c:tx>
            <c:strRef>
              <c:f>'User Model'!$O$7</c:f>
              <c:strCache>
                <c:ptCount val="1"/>
                <c:pt idx="0">
                  <c:v>Measured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'User Model'!$L$8:$L$14</c:f>
              <c:numCache/>
            </c:numRef>
          </c:xVal>
          <c:yVal>
            <c:numRef>
              <c:f>'User Model'!$O$8:$O$14</c:f>
              <c:numCache/>
            </c:numRef>
          </c:yVal>
          <c:smooth val="0"/>
        </c:ser>
        <c:axId val="2904112"/>
        <c:axId val="26137009"/>
      </c:scatterChart>
      <c:valAx>
        <c:axId val="2904112"/>
        <c:scaling>
          <c:orientation val="minMax"/>
          <c:max val="2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Scripted Users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137009"/>
        <c:crosses val="autoZero"/>
        <c:crossBetween val="midCat"/>
        <c:dispUnits/>
        <c:majorUnit val="18"/>
      </c:valAx>
      <c:valAx>
        <c:axId val="261370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Scripts per Hour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0411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525"/>
          <c:y val="0.4405"/>
          <c:w val="0.22975"/>
          <c:h val="0.1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Fit to Deviation from Linearity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'User Model'!$G$7</c:f>
              <c:strCache>
                <c:ptCount val="1"/>
                <c:pt idx="0">
                  <c:v>(N/C)-1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'User Model'!$F$8:$F$14</c:f>
              <c:numCache/>
            </c:numRef>
          </c:xVal>
          <c:yVal>
            <c:numRef>
              <c:f>'User Model'!$G$8:$G$14</c:f>
              <c:numCache/>
            </c:numRef>
          </c:yVal>
          <c:smooth val="0"/>
        </c:ser>
        <c:axId val="33906490"/>
        <c:axId val="36722955"/>
      </c:scatterChart>
      <c:valAx>
        <c:axId val="33906490"/>
        <c:scaling>
          <c:orientation val="minMax"/>
          <c:max val="23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Effective Users (N- 1)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22955"/>
        <c:crosses val="autoZero"/>
        <c:crossBetween val="midCat"/>
        <c:dispUnits/>
        <c:majorUnit val="18"/>
      </c:valAx>
      <c:valAx>
        <c:axId val="367229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39064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Predicted Scalability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20025"/>
          <c:w val="0.86875"/>
          <c:h val="0.6585"/>
        </c:manualLayout>
      </c:layout>
      <c:scatterChart>
        <c:scatterStyle val="lineMarker"/>
        <c:varyColors val="0"/>
        <c:ser>
          <c:idx val="1"/>
          <c:order val="0"/>
          <c:tx>
            <c:strRef>
              <c:f>'CPU Model'!$N$4</c:f>
              <c:strCache>
                <c:ptCount val="1"/>
                <c:pt idx="0">
                  <c:v>Modeled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stdErr"/>
            <c:noEndCap val="0"/>
          </c:errBars>
          <c:xVal>
            <c:numRef>
              <c:f>'CPU Model'!$L$5:$L$15</c:f>
              <c:numCache/>
            </c:numRef>
          </c:xVal>
          <c:yVal>
            <c:numRef>
              <c:f>'CPU Model'!$N$5:$N$15</c:f>
              <c:numCache/>
            </c:numRef>
          </c:yVal>
          <c:smooth val="0"/>
        </c:ser>
        <c:ser>
          <c:idx val="2"/>
          <c:order val="1"/>
          <c:tx>
            <c:strRef>
              <c:f>'CPU Model'!$O$4</c:f>
              <c:strCache>
                <c:ptCount val="1"/>
                <c:pt idx="0">
                  <c:v>Measured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'CPU Model'!$L$5:$L$15</c:f>
              <c:numCache/>
            </c:numRef>
          </c:xVal>
          <c:yVal>
            <c:numRef>
              <c:f>'CPU Model'!$O$5:$O$15</c:f>
              <c:numCache/>
            </c:numRef>
          </c:yVal>
          <c:smooth val="0"/>
        </c:ser>
        <c:axId val="62071140"/>
        <c:axId val="21769349"/>
      </c:scatterChart>
      <c:valAx>
        <c:axId val="6207114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CPUs (p)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69349"/>
        <c:crosses val="autoZero"/>
        <c:crossBetween val="midCat"/>
        <c:dispUnits/>
        <c:majorUnit val="4"/>
      </c:valAx>
      <c:valAx>
        <c:axId val="21769349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Krays/Second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0711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975"/>
          <c:y val="0.4635"/>
          <c:w val="0.22925"/>
          <c:h val="0.17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Fit to Deviation from Linearity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'CPU Model'!$G$4</c:f>
              <c:strCache>
                <c:ptCount val="1"/>
                <c:pt idx="0">
                  <c:v>(p/C)-1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12700">
                <a:solidFill>
                  <a:srgbClr val="000000"/>
                </a:solidFill>
                <a:prstDash val="sysDot"/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'CPU Model'!$F$5:$F$15</c:f>
              <c:numCache/>
            </c:numRef>
          </c:xVal>
          <c:yVal>
            <c:numRef>
              <c:f>'CPU Model'!$G$5:$G$15</c:f>
              <c:numCache/>
            </c:numRef>
          </c:yVal>
          <c:smooth val="0"/>
        </c:ser>
        <c:axId val="61706414"/>
        <c:axId val="18486815"/>
      </c:scatterChart>
      <c:valAx>
        <c:axId val="6170641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Effective CPUs (p - 1)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86815"/>
        <c:crosses val="autoZero"/>
        <c:crossBetween val="midCat"/>
        <c:dispUnits/>
        <c:majorUnit val="4"/>
      </c:valAx>
      <c:valAx>
        <c:axId val="18486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/>
                  <a:t>Deviation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17064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2</xdr:row>
      <xdr:rowOff>9525</xdr:rowOff>
    </xdr:from>
    <xdr:to>
      <xdr:col>1</xdr:col>
      <xdr:colOff>381000</xdr:colOff>
      <xdr:row>4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800100" y="466725"/>
          <a:ext cx="400050" cy="333375"/>
          <a:chOff x="315" y="627"/>
          <a:chExt cx="29" cy="27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15" y="627"/>
            <a:ext cx="29" cy="2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320" y="633"/>
            <a:ext cx="1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1</a:t>
            </a:r>
          </a:p>
        </xdr:txBody>
      </xdr:sp>
    </xdr:grpSp>
    <xdr:clientData/>
  </xdr:twoCellAnchor>
  <xdr:twoCellAnchor>
    <xdr:from>
      <xdr:col>5</xdr:col>
      <xdr:colOff>514350</xdr:colOff>
      <xdr:row>2</xdr:row>
      <xdr:rowOff>0</xdr:rowOff>
    </xdr:from>
    <xdr:to>
      <xdr:col>6</xdr:col>
      <xdr:colOff>171450</xdr:colOff>
      <xdr:row>4</xdr:row>
      <xdr:rowOff>9525</xdr:rowOff>
    </xdr:to>
    <xdr:grpSp>
      <xdr:nvGrpSpPr>
        <xdr:cNvPr id="4" name="Group 4"/>
        <xdr:cNvGrpSpPr>
          <a:grpSpLocks/>
        </xdr:cNvGrpSpPr>
      </xdr:nvGrpSpPr>
      <xdr:grpSpPr>
        <a:xfrm>
          <a:off x="4610100" y="457200"/>
          <a:ext cx="476250" cy="333375"/>
          <a:chOff x="498" y="667"/>
          <a:chExt cx="29" cy="27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498" y="667"/>
            <a:ext cx="29" cy="2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505" y="672"/>
            <a:ext cx="1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3</a:t>
            </a:r>
          </a:p>
        </xdr:txBody>
      </xdr:sp>
    </xdr:grpSp>
    <xdr:clientData/>
  </xdr:twoCellAnchor>
  <xdr:twoCellAnchor>
    <xdr:from>
      <xdr:col>7</xdr:col>
      <xdr:colOff>619125</xdr:colOff>
      <xdr:row>1</xdr:row>
      <xdr:rowOff>152400</xdr:rowOff>
    </xdr:from>
    <xdr:to>
      <xdr:col>8</xdr:col>
      <xdr:colOff>180975</xdr:colOff>
      <xdr:row>4</xdr:row>
      <xdr:rowOff>0</xdr:rowOff>
    </xdr:to>
    <xdr:grpSp>
      <xdr:nvGrpSpPr>
        <xdr:cNvPr id="7" name="Group 7"/>
        <xdr:cNvGrpSpPr>
          <a:grpSpLocks/>
        </xdr:cNvGrpSpPr>
      </xdr:nvGrpSpPr>
      <xdr:grpSpPr>
        <a:xfrm>
          <a:off x="6353175" y="447675"/>
          <a:ext cx="381000" cy="333375"/>
          <a:chOff x="705" y="637"/>
          <a:chExt cx="29" cy="27"/>
        </a:xfrm>
        <a:solidFill>
          <a:srgbClr val="FFFFFF"/>
        </a:solidFill>
      </xdr:grpSpPr>
      <xdr:sp>
        <xdr:nvSpPr>
          <xdr:cNvPr id="8" name="Oval 8"/>
          <xdr:cNvSpPr>
            <a:spLocks/>
          </xdr:cNvSpPr>
        </xdr:nvSpPr>
        <xdr:spPr>
          <a:xfrm>
            <a:off x="705" y="637"/>
            <a:ext cx="29" cy="2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712" y="642"/>
            <a:ext cx="1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4</a:t>
            </a:r>
          </a:p>
        </xdr:txBody>
      </xdr:sp>
    </xdr:grpSp>
    <xdr:clientData/>
  </xdr:twoCellAnchor>
  <xdr:twoCellAnchor>
    <xdr:from>
      <xdr:col>3</xdr:col>
      <xdr:colOff>142875</xdr:colOff>
      <xdr:row>1</xdr:row>
      <xdr:rowOff>152400</xdr:rowOff>
    </xdr:from>
    <xdr:to>
      <xdr:col>3</xdr:col>
      <xdr:colOff>523875</xdr:colOff>
      <xdr:row>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2600325" y="447675"/>
          <a:ext cx="381000" cy="333375"/>
          <a:chOff x="358" y="697"/>
          <a:chExt cx="29" cy="27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>
            <a:off x="358" y="697"/>
            <a:ext cx="29" cy="2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364" y="702"/>
            <a:ext cx="1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2</a:t>
            </a:r>
          </a:p>
        </xdr:txBody>
      </xdr:sp>
    </xdr:grpSp>
    <xdr:clientData/>
  </xdr:twoCellAnchor>
  <xdr:twoCellAnchor>
    <xdr:from>
      <xdr:col>9</xdr:col>
      <xdr:colOff>571500</xdr:colOff>
      <xdr:row>1</xdr:row>
      <xdr:rowOff>133350</xdr:rowOff>
    </xdr:from>
    <xdr:to>
      <xdr:col>10</xdr:col>
      <xdr:colOff>200025</xdr:colOff>
      <xdr:row>3</xdr:row>
      <xdr:rowOff>152400</xdr:rowOff>
    </xdr:to>
    <xdr:grpSp>
      <xdr:nvGrpSpPr>
        <xdr:cNvPr id="13" name="Group 13"/>
        <xdr:cNvGrpSpPr>
          <a:grpSpLocks/>
        </xdr:cNvGrpSpPr>
      </xdr:nvGrpSpPr>
      <xdr:grpSpPr>
        <a:xfrm>
          <a:off x="7943850" y="428625"/>
          <a:ext cx="447675" cy="342900"/>
          <a:chOff x="551" y="622"/>
          <a:chExt cx="29" cy="27"/>
        </a:xfrm>
        <a:solidFill>
          <a:srgbClr val="FFFFFF"/>
        </a:solidFill>
      </xdr:grpSpPr>
      <xdr:sp>
        <xdr:nvSpPr>
          <xdr:cNvPr id="14" name="Oval 14"/>
          <xdr:cNvSpPr>
            <a:spLocks/>
          </xdr:cNvSpPr>
        </xdr:nvSpPr>
        <xdr:spPr>
          <a:xfrm>
            <a:off x="551" y="622"/>
            <a:ext cx="29" cy="2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557" y="627"/>
            <a:ext cx="1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5</a:t>
            </a:r>
          </a:p>
        </xdr:txBody>
      </xdr:sp>
    </xdr:grpSp>
    <xdr:clientData/>
  </xdr:twoCellAnchor>
  <xdr:twoCellAnchor>
    <xdr:from>
      <xdr:col>12</xdr:col>
      <xdr:colOff>647700</xdr:colOff>
      <xdr:row>1</xdr:row>
      <xdr:rowOff>152400</xdr:rowOff>
    </xdr:from>
    <xdr:to>
      <xdr:col>13</xdr:col>
      <xdr:colOff>285750</xdr:colOff>
      <xdr:row>4</xdr:row>
      <xdr:rowOff>0</xdr:rowOff>
    </xdr:to>
    <xdr:grpSp>
      <xdr:nvGrpSpPr>
        <xdr:cNvPr id="16" name="Group 16"/>
        <xdr:cNvGrpSpPr>
          <a:grpSpLocks/>
        </xdr:cNvGrpSpPr>
      </xdr:nvGrpSpPr>
      <xdr:grpSpPr>
        <a:xfrm>
          <a:off x="10477500" y="447675"/>
          <a:ext cx="457200" cy="333375"/>
          <a:chOff x="402" y="630"/>
          <a:chExt cx="29" cy="27"/>
        </a:xfrm>
        <a:solidFill>
          <a:srgbClr val="FFFFFF"/>
        </a:solidFill>
      </xdr:grpSpPr>
      <xdr:sp>
        <xdr:nvSpPr>
          <xdr:cNvPr id="17" name="Oval 17"/>
          <xdr:cNvSpPr>
            <a:spLocks/>
          </xdr:cNvSpPr>
        </xdr:nvSpPr>
        <xdr:spPr>
          <a:xfrm>
            <a:off x="402" y="630"/>
            <a:ext cx="29" cy="27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18" name="TextBox 18"/>
          <xdr:cNvSpPr txBox="1">
            <a:spLocks noChangeArrowheads="1"/>
          </xdr:cNvSpPr>
        </xdr:nvSpPr>
        <xdr:spPr>
          <a:xfrm>
            <a:off x="408" y="635"/>
            <a:ext cx="17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1" i="0" u="none" baseline="0"/>
              <a:t>6</a:t>
            </a:r>
          </a:p>
        </xdr:txBody>
      </xdr:sp>
    </xdr:grpSp>
    <xdr:clientData/>
  </xdr:twoCellAnchor>
  <xdr:twoCellAnchor>
    <xdr:from>
      <xdr:col>7</xdr:col>
      <xdr:colOff>666750</xdr:colOff>
      <xdr:row>16</xdr:row>
      <xdr:rowOff>0</xdr:rowOff>
    </xdr:from>
    <xdr:to>
      <xdr:col>14</xdr:col>
      <xdr:colOff>638175</xdr:colOff>
      <xdr:row>36</xdr:row>
      <xdr:rowOff>95250</xdr:rowOff>
    </xdr:to>
    <xdr:graphicFrame>
      <xdr:nvGraphicFramePr>
        <xdr:cNvPr id="19" name="Chart 19"/>
        <xdr:cNvGraphicFramePr/>
      </xdr:nvGraphicFramePr>
      <xdr:xfrm>
        <a:off x="6400800" y="2828925"/>
        <a:ext cx="570547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16</xdr:row>
      <xdr:rowOff>9525</xdr:rowOff>
    </xdr:from>
    <xdr:to>
      <xdr:col>7</xdr:col>
      <xdr:colOff>295275</xdr:colOff>
      <xdr:row>36</xdr:row>
      <xdr:rowOff>104775</xdr:rowOff>
    </xdr:to>
    <xdr:graphicFrame>
      <xdr:nvGraphicFramePr>
        <xdr:cNvPr id="20" name="Chart 21"/>
        <xdr:cNvGraphicFramePr/>
      </xdr:nvGraphicFramePr>
      <xdr:xfrm>
        <a:off x="314325" y="2838450"/>
        <a:ext cx="57150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18</xdr:row>
      <xdr:rowOff>38100</xdr:rowOff>
    </xdr:from>
    <xdr:to>
      <xdr:col>15</xdr:col>
      <xdr:colOff>9525</xdr:colOff>
      <xdr:row>38</xdr:row>
      <xdr:rowOff>133350</xdr:rowOff>
    </xdr:to>
    <xdr:graphicFrame>
      <xdr:nvGraphicFramePr>
        <xdr:cNvPr id="1" name="Chart 19"/>
        <xdr:cNvGraphicFramePr/>
      </xdr:nvGraphicFramePr>
      <xdr:xfrm>
        <a:off x="6581775" y="3190875"/>
        <a:ext cx="57150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18</xdr:row>
      <xdr:rowOff>38100</xdr:rowOff>
    </xdr:from>
    <xdr:to>
      <xdr:col>7</xdr:col>
      <xdr:colOff>495300</xdr:colOff>
      <xdr:row>38</xdr:row>
      <xdr:rowOff>133350</xdr:rowOff>
    </xdr:to>
    <xdr:graphicFrame>
      <xdr:nvGraphicFramePr>
        <xdr:cNvPr id="2" name="Chart 20"/>
        <xdr:cNvGraphicFramePr/>
      </xdr:nvGraphicFramePr>
      <xdr:xfrm>
        <a:off x="514350" y="3190875"/>
        <a:ext cx="5715000" cy="3333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75" zoomScaleNormal="75" workbookViewId="0" topLeftCell="A1">
      <selection activeCell="P24" sqref="P24"/>
    </sheetView>
  </sheetViews>
  <sheetFormatPr defaultColWidth="9.00390625" defaultRowHeight="12.75"/>
  <cols>
    <col min="1" max="14" width="10.75390625" style="0" customWidth="1"/>
    <col min="15" max="16384" width="11.375" style="0" customWidth="1"/>
  </cols>
  <sheetData>
    <row r="1" spans="5:9" ht="23.25">
      <c r="E1" s="42"/>
      <c r="F1" s="21"/>
      <c r="G1" s="22" t="s">
        <v>45</v>
      </c>
      <c r="H1" s="21"/>
      <c r="I1" s="21"/>
    </row>
    <row r="2" ht="12.75">
      <c r="E2" s="7"/>
    </row>
    <row r="3" ht="12.75">
      <c r="E3" s="7"/>
    </row>
    <row r="4" ht="12.75">
      <c r="E4" s="7"/>
    </row>
    <row r="5" ht="13.5" thickBot="1"/>
    <row r="6" spans="1:15" ht="12.75">
      <c r="A6" s="10" t="s">
        <v>7</v>
      </c>
      <c r="B6" s="11" t="s">
        <v>28</v>
      </c>
      <c r="C6" s="10" t="s">
        <v>22</v>
      </c>
      <c r="D6" s="8" t="s">
        <v>16</v>
      </c>
      <c r="E6" s="11" t="s">
        <v>4</v>
      </c>
      <c r="F6" s="10" t="s">
        <v>20</v>
      </c>
      <c r="G6" s="11" t="s">
        <v>44</v>
      </c>
      <c r="H6" s="10" t="s">
        <v>6</v>
      </c>
      <c r="I6" s="11" t="s">
        <v>0</v>
      </c>
      <c r="J6" s="10" t="s">
        <v>9</v>
      </c>
      <c r="K6" s="11" t="s">
        <v>8</v>
      </c>
      <c r="L6" s="10"/>
      <c r="M6" s="8" t="s">
        <v>21</v>
      </c>
      <c r="N6" s="8" t="s">
        <v>25</v>
      </c>
      <c r="O6" s="11"/>
    </row>
    <row r="7" spans="1:15" s="1" customFormat="1" ht="13.5" thickBot="1">
      <c r="A7" s="34" t="s">
        <v>14</v>
      </c>
      <c r="B7" s="35" t="s">
        <v>15</v>
      </c>
      <c r="C7" s="34" t="s">
        <v>24</v>
      </c>
      <c r="D7" s="23" t="s">
        <v>18</v>
      </c>
      <c r="E7" s="35" t="s">
        <v>19</v>
      </c>
      <c r="F7" s="34" t="s">
        <v>27</v>
      </c>
      <c r="G7" s="35" t="s">
        <v>23</v>
      </c>
      <c r="H7" s="34" t="s">
        <v>5</v>
      </c>
      <c r="I7" s="35" t="s">
        <v>12</v>
      </c>
      <c r="J7" s="34" t="s">
        <v>11</v>
      </c>
      <c r="K7" s="35" t="s">
        <v>10</v>
      </c>
      <c r="L7" s="34" t="s">
        <v>13</v>
      </c>
      <c r="M7" s="23" t="s">
        <v>17</v>
      </c>
      <c r="N7" s="23" t="s">
        <v>26</v>
      </c>
      <c r="O7" s="35" t="s">
        <v>7</v>
      </c>
    </row>
    <row r="8" spans="1:18" ht="15.75">
      <c r="A8" s="36">
        <v>1</v>
      </c>
      <c r="B8" s="49">
        <v>64.9</v>
      </c>
      <c r="C8" s="41">
        <f aca="true" t="shared" si="0" ref="C8:C14">B8/$B$8</f>
        <v>1</v>
      </c>
      <c r="D8" s="39">
        <f aca="true" t="shared" si="1" ref="D8:D14">C8/A8</f>
        <v>1</v>
      </c>
      <c r="E8" s="37">
        <f aca="true" t="shared" si="2" ref="E8:E14">1/D8</f>
        <v>1</v>
      </c>
      <c r="F8" s="36">
        <f aca="true" t="shared" si="3" ref="F8:F14">A8-1</f>
        <v>0</v>
      </c>
      <c r="G8" s="37">
        <f aca="true" t="shared" si="4" ref="G8:G14">(1/D8)-1</f>
        <v>0</v>
      </c>
      <c r="H8" s="48" t="s">
        <v>1</v>
      </c>
      <c r="I8" s="53">
        <v>8E-05</v>
      </c>
      <c r="J8" s="47" t="s">
        <v>29</v>
      </c>
      <c r="K8" s="57">
        <f>I8/K9</f>
        <v>0.01692</v>
      </c>
      <c r="L8" s="48">
        <v>1</v>
      </c>
      <c r="M8" s="39">
        <f aca="true" t="shared" si="5" ref="M8:M14">L8/(1+$K$8*((L8-1)+$K$9*L8*(L8-1)))</f>
        <v>1</v>
      </c>
      <c r="N8" s="39">
        <f aca="true" t="shared" si="6" ref="N8:N14">M8*$B$8</f>
        <v>64.9</v>
      </c>
      <c r="O8" s="49">
        <v>64.9</v>
      </c>
      <c r="Q8" s="3"/>
      <c r="R8" s="2"/>
    </row>
    <row r="9" spans="1:18" ht="15.75">
      <c r="A9" s="12">
        <v>18</v>
      </c>
      <c r="B9" s="13">
        <v>995.9</v>
      </c>
      <c r="C9" s="14">
        <f t="shared" si="0"/>
        <v>15.345146379044682</v>
      </c>
      <c r="D9" s="15">
        <f t="shared" si="1"/>
        <v>0.852508132169149</v>
      </c>
      <c r="E9" s="16">
        <f t="shared" si="2"/>
        <v>1.1730093382869768</v>
      </c>
      <c r="F9" s="12">
        <f t="shared" si="3"/>
        <v>17</v>
      </c>
      <c r="G9" s="16">
        <f t="shared" si="4"/>
        <v>0.17300933828697684</v>
      </c>
      <c r="H9" s="9" t="s">
        <v>2</v>
      </c>
      <c r="I9" s="17">
        <v>0.017</v>
      </c>
      <c r="J9" s="50" t="s">
        <v>30</v>
      </c>
      <c r="K9" s="17">
        <f>I8/(I9-I8)</f>
        <v>0.004728132387706856</v>
      </c>
      <c r="L9" s="9">
        <v>18</v>
      </c>
      <c r="M9" s="15">
        <f t="shared" si="5"/>
        <v>13.718257476450326</v>
      </c>
      <c r="N9" s="15">
        <f t="shared" si="6"/>
        <v>890.3149102216262</v>
      </c>
      <c r="O9" s="13">
        <v>995.9</v>
      </c>
      <c r="Q9" s="3"/>
      <c r="R9" s="2"/>
    </row>
    <row r="10" spans="1:18" ht="12.75">
      <c r="A10" s="12">
        <v>36</v>
      </c>
      <c r="B10" s="13">
        <v>1652.4</v>
      </c>
      <c r="C10" s="14">
        <f t="shared" si="0"/>
        <v>25.46070878274268</v>
      </c>
      <c r="D10" s="15">
        <f t="shared" si="1"/>
        <v>0.7072419106317411</v>
      </c>
      <c r="E10" s="16">
        <f t="shared" si="2"/>
        <v>1.4139433551198257</v>
      </c>
      <c r="F10" s="12">
        <f t="shared" si="3"/>
        <v>35</v>
      </c>
      <c r="G10" s="16">
        <f t="shared" si="4"/>
        <v>0.4139433551198257</v>
      </c>
      <c r="H10" s="9" t="s">
        <v>3</v>
      </c>
      <c r="I10" s="17">
        <v>0</v>
      </c>
      <c r="J10" s="51" t="s">
        <v>31</v>
      </c>
      <c r="K10" s="58">
        <f>FLOOR(SQRT((1-K9)/(K8*K9)),1)</f>
        <v>111</v>
      </c>
      <c r="L10" s="9">
        <v>36</v>
      </c>
      <c r="M10" s="15">
        <f t="shared" si="5"/>
        <v>21.2640283520378</v>
      </c>
      <c r="N10" s="15">
        <f t="shared" si="6"/>
        <v>1380.0354400472534</v>
      </c>
      <c r="O10" s="13">
        <v>1652.4</v>
      </c>
      <c r="Q10" s="3"/>
      <c r="R10" s="2"/>
    </row>
    <row r="11" spans="1:18" ht="12.75">
      <c r="A11" s="12">
        <v>72</v>
      </c>
      <c r="B11" s="13">
        <v>1853.2</v>
      </c>
      <c r="C11" s="14">
        <f t="shared" si="0"/>
        <v>28.554699537750384</v>
      </c>
      <c r="D11" s="15">
        <f t="shared" si="1"/>
        <v>0.396593049135422</v>
      </c>
      <c r="E11" s="16">
        <f t="shared" si="2"/>
        <v>2.52147636520613</v>
      </c>
      <c r="F11" s="12">
        <f t="shared" si="3"/>
        <v>71</v>
      </c>
      <c r="G11" s="16">
        <f t="shared" si="4"/>
        <v>1.52147636520613</v>
      </c>
      <c r="H11" s="9"/>
      <c r="I11" s="54"/>
      <c r="J11" s="51" t="s">
        <v>32</v>
      </c>
      <c r="K11" s="58">
        <f>CEILING(1/K8,1)</f>
        <v>60</v>
      </c>
      <c r="L11" s="9">
        <v>72</v>
      </c>
      <c r="M11" s="15">
        <f t="shared" si="5"/>
        <v>27.58324777418514</v>
      </c>
      <c r="N11" s="15">
        <f t="shared" si="6"/>
        <v>1790.1527805446158</v>
      </c>
      <c r="O11" s="13">
        <v>1853.2</v>
      </c>
      <c r="Q11" s="3"/>
      <c r="R11" s="2"/>
    </row>
    <row r="12" spans="1:18" ht="12.75">
      <c r="A12" s="12">
        <v>108</v>
      </c>
      <c r="B12" s="13">
        <v>1828.9</v>
      </c>
      <c r="C12" s="14">
        <f t="shared" si="0"/>
        <v>28.180277349768875</v>
      </c>
      <c r="D12" s="15">
        <f t="shared" si="1"/>
        <v>0.2609284939793414</v>
      </c>
      <c r="E12" s="16">
        <f t="shared" si="2"/>
        <v>3.8324676034775003</v>
      </c>
      <c r="F12" s="12">
        <f t="shared" si="3"/>
        <v>107</v>
      </c>
      <c r="G12" s="16">
        <f t="shared" si="4"/>
        <v>2.8324676034775003</v>
      </c>
      <c r="H12" s="9"/>
      <c r="I12" s="54"/>
      <c r="J12" s="12"/>
      <c r="K12" s="54"/>
      <c r="L12" s="9">
        <v>108</v>
      </c>
      <c r="M12" s="15">
        <f t="shared" si="5"/>
        <v>28.916282008717726</v>
      </c>
      <c r="N12" s="15">
        <f t="shared" si="6"/>
        <v>1876.6667023657806</v>
      </c>
      <c r="O12" s="13">
        <v>1828.9</v>
      </c>
      <c r="Q12" s="3"/>
      <c r="R12" s="2"/>
    </row>
    <row r="13" spans="1:18" ht="12.75">
      <c r="A13" s="12">
        <v>144</v>
      </c>
      <c r="B13" s="13">
        <v>1775</v>
      </c>
      <c r="C13" s="14">
        <f t="shared" si="0"/>
        <v>27.349768875192602</v>
      </c>
      <c r="D13" s="15">
        <f t="shared" si="1"/>
        <v>0.18992895052217085</v>
      </c>
      <c r="E13" s="16">
        <f t="shared" si="2"/>
        <v>5.265126760563381</v>
      </c>
      <c r="F13" s="12">
        <f t="shared" si="3"/>
        <v>143</v>
      </c>
      <c r="G13" s="16">
        <f t="shared" si="4"/>
        <v>4.265126760563381</v>
      </c>
      <c r="H13" s="9"/>
      <c r="I13" s="54"/>
      <c r="J13" s="12"/>
      <c r="K13" s="54"/>
      <c r="L13" s="9">
        <v>144</v>
      </c>
      <c r="M13" s="15">
        <f t="shared" si="5"/>
        <v>28.41963164999645</v>
      </c>
      <c r="N13" s="15">
        <f t="shared" si="6"/>
        <v>1844.4340940847699</v>
      </c>
      <c r="O13" s="13">
        <v>1775</v>
      </c>
      <c r="Q13" s="3"/>
      <c r="R13" s="2"/>
    </row>
    <row r="14" spans="1:18" ht="13.5" thickBot="1">
      <c r="A14" s="19">
        <v>216</v>
      </c>
      <c r="B14" s="52">
        <v>1702.2</v>
      </c>
      <c r="C14" s="56">
        <f t="shared" si="0"/>
        <v>26.22804314329738</v>
      </c>
      <c r="D14" s="44">
        <f t="shared" si="1"/>
        <v>0.1214261256634138</v>
      </c>
      <c r="E14" s="20">
        <f t="shared" si="2"/>
        <v>8.235459992950299</v>
      </c>
      <c r="F14" s="19">
        <f t="shared" si="3"/>
        <v>215</v>
      </c>
      <c r="G14" s="20">
        <f t="shared" si="4"/>
        <v>7.2354599929502985</v>
      </c>
      <c r="H14" s="43"/>
      <c r="I14" s="55"/>
      <c r="J14" s="19"/>
      <c r="K14" s="55"/>
      <c r="L14" s="43">
        <v>216</v>
      </c>
      <c r="M14" s="44">
        <f t="shared" si="5"/>
        <v>25.85897282413504</v>
      </c>
      <c r="N14" s="44">
        <f t="shared" si="6"/>
        <v>1678.2473362863643</v>
      </c>
      <c r="O14" s="52">
        <v>1702.2</v>
      </c>
      <c r="Q14" s="3"/>
      <c r="R14" s="2"/>
    </row>
    <row r="15" spans="2:18" ht="12.75">
      <c r="B15" s="5"/>
      <c r="C15" s="2"/>
      <c r="D15" s="2"/>
      <c r="F15" s="2"/>
      <c r="Q15" s="3"/>
      <c r="R15" s="2"/>
    </row>
    <row r="16" spans="2:18" ht="12.75">
      <c r="B16" s="4"/>
      <c r="C16" s="2"/>
      <c r="D16" s="2"/>
      <c r="F16" s="2"/>
      <c r="Q16" s="3"/>
      <c r="R16" s="2"/>
    </row>
    <row r="17" spans="2:18" ht="12.75">
      <c r="B17" s="4"/>
      <c r="C17" s="2"/>
      <c r="D17" s="2"/>
      <c r="F17" s="2"/>
      <c r="Q17" s="3"/>
      <c r="R17" s="2"/>
    </row>
    <row r="18" spans="17:18" ht="12.75">
      <c r="Q18" s="3"/>
      <c r="R18" s="2"/>
    </row>
    <row r="19" spans="17:18" ht="12.75">
      <c r="Q19" s="3"/>
      <c r="R19" s="2"/>
    </row>
    <row r="20" spans="17:18" ht="12.75">
      <c r="Q20" s="3"/>
      <c r="R20" s="2"/>
    </row>
    <row r="21" spans="17:18" ht="12.75">
      <c r="Q21" s="3"/>
      <c r="R21" s="2"/>
    </row>
    <row r="22" spans="17:18" ht="12.75">
      <c r="Q22" s="3"/>
      <c r="R22" s="2"/>
    </row>
    <row r="23" spans="17:18" ht="12.75">
      <c r="Q23" s="3"/>
      <c r="R23" s="2"/>
    </row>
    <row r="24" spans="10:18" ht="12.75">
      <c r="J24" s="6"/>
      <c r="Q24" s="3"/>
      <c r="R24" s="2"/>
    </row>
    <row r="25" spans="2:10" ht="12.75">
      <c r="B25" s="4"/>
      <c r="J25" s="6"/>
    </row>
  </sheetData>
  <printOptions/>
  <pageMargins left="0.75" right="0.75" top="1" bottom="1" header="0.5" footer="0.5"/>
  <pageSetup fitToHeight="1" fitToWidth="1" orientation="landscape" scale="65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75" zoomScaleNormal="75" workbookViewId="0" topLeftCell="A1">
      <selection activeCell="Q21" sqref="Q21"/>
    </sheetView>
  </sheetViews>
  <sheetFormatPr defaultColWidth="9.00390625" defaultRowHeight="12.75"/>
  <cols>
    <col min="1" max="15" width="10.75390625" style="0" customWidth="1"/>
    <col min="16" max="16384" width="11.375" style="0" customWidth="1"/>
  </cols>
  <sheetData>
    <row r="1" spans="6:10" ht="23.25">
      <c r="F1" s="42"/>
      <c r="G1" s="21"/>
      <c r="H1" s="22" t="s">
        <v>46</v>
      </c>
      <c r="I1" s="21"/>
      <c r="J1" s="21"/>
    </row>
    <row r="2" ht="13.5" thickBot="1"/>
    <row r="3" spans="1:16" ht="12.75">
      <c r="A3" s="10" t="s">
        <v>7</v>
      </c>
      <c r="B3" s="11" t="s">
        <v>35</v>
      </c>
      <c r="C3" s="10" t="s">
        <v>22</v>
      </c>
      <c r="D3" s="8" t="s">
        <v>16</v>
      </c>
      <c r="E3" s="11" t="s">
        <v>4</v>
      </c>
      <c r="F3" s="10" t="s">
        <v>20</v>
      </c>
      <c r="G3" s="11" t="s">
        <v>44</v>
      </c>
      <c r="H3" s="10" t="s">
        <v>6</v>
      </c>
      <c r="I3" s="11" t="s">
        <v>0</v>
      </c>
      <c r="J3" s="10" t="s">
        <v>9</v>
      </c>
      <c r="K3" s="11" t="s">
        <v>8</v>
      </c>
      <c r="L3" s="10"/>
      <c r="M3" s="8" t="s">
        <v>21</v>
      </c>
      <c r="N3" s="8" t="s">
        <v>25</v>
      </c>
      <c r="O3" s="11"/>
      <c r="P3" s="11"/>
    </row>
    <row r="4" spans="1:16" s="1" customFormat="1" ht="13.5" thickBot="1">
      <c r="A4" s="34" t="s">
        <v>34</v>
      </c>
      <c r="B4" s="35" t="s">
        <v>33</v>
      </c>
      <c r="C4" s="34" t="s">
        <v>36</v>
      </c>
      <c r="D4" s="23" t="s">
        <v>37</v>
      </c>
      <c r="E4" s="35" t="s">
        <v>38</v>
      </c>
      <c r="F4" s="34" t="s">
        <v>39</v>
      </c>
      <c r="G4" s="35" t="s">
        <v>40</v>
      </c>
      <c r="H4" s="34" t="s">
        <v>5</v>
      </c>
      <c r="I4" s="35" t="s">
        <v>12</v>
      </c>
      <c r="J4" s="34" t="s">
        <v>11</v>
      </c>
      <c r="K4" s="35" t="s">
        <v>10</v>
      </c>
      <c r="L4" s="34" t="s">
        <v>41</v>
      </c>
      <c r="M4" s="23" t="s">
        <v>42</v>
      </c>
      <c r="N4" s="23" t="s">
        <v>26</v>
      </c>
      <c r="O4" s="35" t="s">
        <v>7</v>
      </c>
      <c r="P4" s="35" t="s">
        <v>43</v>
      </c>
    </row>
    <row r="5" spans="1:19" ht="15.75">
      <c r="A5" s="36">
        <v>1</v>
      </c>
      <c r="B5" s="38">
        <v>20</v>
      </c>
      <c r="C5" s="41">
        <f aca="true" t="shared" si="0" ref="C5:C15">B5/$B$5</f>
        <v>1</v>
      </c>
      <c r="D5" s="39">
        <f aca="true" t="shared" si="1" ref="D5:D15">C5/A5</f>
        <v>1</v>
      </c>
      <c r="E5" s="37">
        <f aca="true" t="shared" si="2" ref="E5:E15">1/D5</f>
        <v>1</v>
      </c>
      <c r="F5" s="36">
        <f aca="true" t="shared" si="3" ref="F5:F15">A5-1</f>
        <v>0</v>
      </c>
      <c r="G5" s="37">
        <f aca="true" t="shared" si="4" ref="G5:G15">(1/D5)-1</f>
        <v>0</v>
      </c>
      <c r="H5" s="36" t="s">
        <v>1</v>
      </c>
      <c r="I5" s="59">
        <v>5E-06</v>
      </c>
      <c r="J5" s="47" t="s">
        <v>29</v>
      </c>
      <c r="K5" s="57">
        <f>I5/K6</f>
        <v>0.049995000000000005</v>
      </c>
      <c r="L5" s="36">
        <f>A5</f>
        <v>1</v>
      </c>
      <c r="M5" s="39">
        <f aca="true" t="shared" si="5" ref="M5:M15">L5/(1+$K$5*((L5-1)+$K$6*L5*(L5-1)))</f>
        <v>1</v>
      </c>
      <c r="N5" s="39">
        <f aca="true" t="shared" si="6" ref="N5:N15">M5*$B$5</f>
        <v>20</v>
      </c>
      <c r="O5" s="38">
        <f>B5</f>
        <v>20</v>
      </c>
      <c r="P5" s="46">
        <f>100*(N5-O5)/O5</f>
        <v>0</v>
      </c>
      <c r="R5" s="3"/>
      <c r="S5" s="2"/>
    </row>
    <row r="6" spans="1:19" ht="15.75">
      <c r="A6" s="12">
        <v>4</v>
      </c>
      <c r="B6" s="18">
        <v>78</v>
      </c>
      <c r="C6" s="14">
        <f t="shared" si="0"/>
        <v>3.9</v>
      </c>
      <c r="D6" s="15">
        <f t="shared" si="1"/>
        <v>0.975</v>
      </c>
      <c r="E6" s="16">
        <f t="shared" si="2"/>
        <v>1.0256410256410258</v>
      </c>
      <c r="F6" s="12">
        <f t="shared" si="3"/>
        <v>3</v>
      </c>
      <c r="G6" s="16">
        <f t="shared" si="4"/>
        <v>0.025641025641025772</v>
      </c>
      <c r="H6" s="12" t="s">
        <v>2</v>
      </c>
      <c r="I6" s="17">
        <v>0.05</v>
      </c>
      <c r="J6" s="50" t="s">
        <v>30</v>
      </c>
      <c r="K6" s="17">
        <f>I5/(I6-I5)</f>
        <v>0.00010001000100010001</v>
      </c>
      <c r="L6" s="12">
        <f aca="true" t="shared" si="7" ref="L6:L15">A6</f>
        <v>4</v>
      </c>
      <c r="M6" s="15">
        <f t="shared" si="5"/>
        <v>3.478124769030777</v>
      </c>
      <c r="N6" s="15">
        <f t="shared" si="6"/>
        <v>69.56249538061554</v>
      </c>
      <c r="O6" s="18">
        <f aca="true" t="shared" si="8" ref="O6:O15">B6</f>
        <v>78</v>
      </c>
      <c r="P6" s="28">
        <f aca="true" t="shared" si="9" ref="P6:P15">100*(N6-O6)/O6</f>
        <v>-10.817313614595456</v>
      </c>
      <c r="R6" s="3"/>
      <c r="S6" s="2"/>
    </row>
    <row r="7" spans="1:19" ht="12.75">
      <c r="A7" s="12">
        <v>8</v>
      </c>
      <c r="B7" s="18">
        <v>130</v>
      </c>
      <c r="C7" s="14">
        <f t="shared" si="0"/>
        <v>6.5</v>
      </c>
      <c r="D7" s="15">
        <f t="shared" si="1"/>
        <v>0.8125</v>
      </c>
      <c r="E7" s="16">
        <f t="shared" si="2"/>
        <v>1.2307692307692308</v>
      </c>
      <c r="F7" s="12">
        <f t="shared" si="3"/>
        <v>7</v>
      </c>
      <c r="G7" s="16">
        <f t="shared" si="4"/>
        <v>0.23076923076923084</v>
      </c>
      <c r="H7" s="12" t="s">
        <v>3</v>
      </c>
      <c r="I7" s="17">
        <v>0</v>
      </c>
      <c r="J7" s="51" t="s">
        <v>31</v>
      </c>
      <c r="K7" s="58">
        <f>FLOOR(SQRT((1-K6)/(K5*K6)),1)</f>
        <v>447</v>
      </c>
      <c r="L7" s="12">
        <f t="shared" si="7"/>
        <v>8</v>
      </c>
      <c r="M7" s="15">
        <f t="shared" si="5"/>
        <v>5.924850675247825</v>
      </c>
      <c r="N7" s="15">
        <f t="shared" si="6"/>
        <v>118.4970135049565</v>
      </c>
      <c r="O7" s="18">
        <f t="shared" si="8"/>
        <v>130</v>
      </c>
      <c r="P7" s="28">
        <f t="shared" si="9"/>
        <v>-8.848451150033462</v>
      </c>
      <c r="R7" s="3"/>
      <c r="S7" s="2"/>
    </row>
    <row r="8" spans="1:19" ht="12.75">
      <c r="A8" s="12">
        <v>12</v>
      </c>
      <c r="B8" s="18">
        <v>170</v>
      </c>
      <c r="C8" s="14">
        <f>B8/$B$5</f>
        <v>8.5</v>
      </c>
      <c r="D8" s="15">
        <f>C8/A8</f>
        <v>0.7083333333333334</v>
      </c>
      <c r="E8" s="16">
        <f>1/D8</f>
        <v>1.4117647058823528</v>
      </c>
      <c r="F8" s="12">
        <f>A8-1</f>
        <v>11</v>
      </c>
      <c r="G8" s="16">
        <f>(1/D8)-1</f>
        <v>0.4117647058823528</v>
      </c>
      <c r="H8" s="12"/>
      <c r="I8" s="54"/>
      <c r="J8" s="51" t="s">
        <v>32</v>
      </c>
      <c r="K8" s="54">
        <f>CEILING(1/K5,1)</f>
        <v>21</v>
      </c>
      <c r="L8" s="12">
        <f>A8</f>
        <v>12</v>
      </c>
      <c r="M8" s="15">
        <f t="shared" si="5"/>
        <v>7.738914810670674</v>
      </c>
      <c r="N8" s="15">
        <f t="shared" si="6"/>
        <v>154.77829621341348</v>
      </c>
      <c r="O8" s="18">
        <f>B8</f>
        <v>170</v>
      </c>
      <c r="P8" s="28">
        <f t="shared" si="9"/>
        <v>-8.953943403874423</v>
      </c>
      <c r="R8" s="3"/>
      <c r="S8" s="2"/>
    </row>
    <row r="9" spans="1:19" ht="12.75">
      <c r="A9" s="12">
        <v>16</v>
      </c>
      <c r="B9" s="18">
        <v>190</v>
      </c>
      <c r="C9" s="14">
        <f>B9/$B$5</f>
        <v>9.5</v>
      </c>
      <c r="D9" s="15">
        <f>C9/A9</f>
        <v>0.59375</v>
      </c>
      <c r="E9" s="16">
        <f>1/D9</f>
        <v>1.6842105263157894</v>
      </c>
      <c r="F9" s="12">
        <f>A9-1</f>
        <v>15</v>
      </c>
      <c r="G9" s="16">
        <f>(1/D9)-1</f>
        <v>0.6842105263157894</v>
      </c>
      <c r="H9" s="12"/>
      <c r="I9" s="54"/>
      <c r="J9" s="12"/>
      <c r="K9" s="54"/>
      <c r="L9" s="12">
        <f>A9</f>
        <v>16</v>
      </c>
      <c r="M9" s="15">
        <f t="shared" si="5"/>
        <v>9.136983367834963</v>
      </c>
      <c r="N9" s="15">
        <f t="shared" si="6"/>
        <v>182.73966735669927</v>
      </c>
      <c r="O9" s="18">
        <f>B9</f>
        <v>190</v>
      </c>
      <c r="P9" s="28">
        <f t="shared" si="9"/>
        <v>-3.8212277070003835</v>
      </c>
      <c r="R9" s="3"/>
      <c r="S9" s="2"/>
    </row>
    <row r="10" spans="1:19" ht="12.75">
      <c r="A10" s="12">
        <v>20</v>
      </c>
      <c r="B10" s="18">
        <v>200</v>
      </c>
      <c r="C10" s="14">
        <f t="shared" si="0"/>
        <v>10</v>
      </c>
      <c r="D10" s="15">
        <f t="shared" si="1"/>
        <v>0.5</v>
      </c>
      <c r="E10" s="16">
        <f t="shared" si="2"/>
        <v>2</v>
      </c>
      <c r="F10" s="12">
        <f t="shared" si="3"/>
        <v>19</v>
      </c>
      <c r="G10" s="16">
        <f t="shared" si="4"/>
        <v>1</v>
      </c>
      <c r="H10" s="12"/>
      <c r="I10" s="54"/>
      <c r="J10" s="12"/>
      <c r="K10" s="54"/>
      <c r="L10" s="12">
        <f t="shared" si="7"/>
        <v>20</v>
      </c>
      <c r="M10" s="15">
        <f t="shared" si="5"/>
        <v>10.246925281982573</v>
      </c>
      <c r="N10" s="15">
        <f t="shared" si="6"/>
        <v>204.93850563965145</v>
      </c>
      <c r="O10" s="18">
        <f t="shared" si="8"/>
        <v>200</v>
      </c>
      <c r="P10" s="28">
        <f t="shared" si="9"/>
        <v>2.4692528198257264</v>
      </c>
      <c r="R10" s="3"/>
      <c r="S10" s="2"/>
    </row>
    <row r="11" spans="1:19" ht="12.75">
      <c r="A11" s="12">
        <v>24</v>
      </c>
      <c r="B11" s="18">
        <v>210</v>
      </c>
      <c r="C11" s="14">
        <f t="shared" si="0"/>
        <v>10.5</v>
      </c>
      <c r="D11" s="15">
        <f t="shared" si="1"/>
        <v>0.4375</v>
      </c>
      <c r="E11" s="16">
        <f t="shared" si="2"/>
        <v>2.2857142857142856</v>
      </c>
      <c r="F11" s="12">
        <f t="shared" si="3"/>
        <v>23</v>
      </c>
      <c r="G11" s="16">
        <f t="shared" si="4"/>
        <v>1.2857142857142856</v>
      </c>
      <c r="H11" s="12"/>
      <c r="I11" s="54"/>
      <c r="J11" s="12"/>
      <c r="K11" s="54"/>
      <c r="L11" s="12">
        <f t="shared" si="7"/>
        <v>24</v>
      </c>
      <c r="M11" s="15">
        <f t="shared" si="5"/>
        <v>11.14907474293253</v>
      </c>
      <c r="N11" s="15">
        <f t="shared" si="6"/>
        <v>222.9814948586506</v>
      </c>
      <c r="O11" s="18">
        <f t="shared" si="8"/>
        <v>210</v>
      </c>
      <c r="P11" s="28">
        <f t="shared" si="9"/>
        <v>6.181664218405044</v>
      </c>
      <c r="R11" s="3"/>
      <c r="S11" s="2"/>
    </row>
    <row r="12" spans="1:19" ht="12.75">
      <c r="A12" s="12">
        <v>28</v>
      </c>
      <c r="B12" s="18">
        <v>230</v>
      </c>
      <c r="C12" s="14">
        <f t="shared" si="0"/>
        <v>11.5</v>
      </c>
      <c r="D12" s="15">
        <f t="shared" si="1"/>
        <v>0.4107142857142857</v>
      </c>
      <c r="E12" s="16">
        <f t="shared" si="2"/>
        <v>2.4347826086956523</v>
      </c>
      <c r="F12" s="12">
        <f t="shared" si="3"/>
        <v>27</v>
      </c>
      <c r="G12" s="16">
        <f t="shared" si="4"/>
        <v>1.4347826086956523</v>
      </c>
      <c r="H12" s="12"/>
      <c r="I12" s="54"/>
      <c r="J12" s="12"/>
      <c r="K12" s="54"/>
      <c r="L12" s="12">
        <f t="shared" si="7"/>
        <v>28</v>
      </c>
      <c r="M12" s="15">
        <f t="shared" si="5"/>
        <v>11.896441476943208</v>
      </c>
      <c r="N12" s="15">
        <f t="shared" si="6"/>
        <v>237.92882953886416</v>
      </c>
      <c r="O12" s="18">
        <f t="shared" si="8"/>
        <v>230</v>
      </c>
      <c r="P12" s="28">
        <f t="shared" si="9"/>
        <v>3.447317190810506</v>
      </c>
      <c r="R12" s="3"/>
      <c r="S12" s="2"/>
    </row>
    <row r="13" spans="1:19" ht="12.75">
      <c r="A13" s="12">
        <v>32</v>
      </c>
      <c r="B13" s="31">
        <v>260</v>
      </c>
      <c r="C13" s="25">
        <f t="shared" si="0"/>
        <v>13</v>
      </c>
      <c r="D13" s="27">
        <f t="shared" si="1"/>
        <v>0.40625</v>
      </c>
      <c r="E13" s="28">
        <f t="shared" si="2"/>
        <v>2.4615384615384617</v>
      </c>
      <c r="F13" s="12">
        <f t="shared" si="3"/>
        <v>31</v>
      </c>
      <c r="G13" s="28">
        <f t="shared" si="4"/>
        <v>1.4615384615384617</v>
      </c>
      <c r="H13" s="60"/>
      <c r="I13" s="61"/>
      <c r="J13" s="60"/>
      <c r="K13" s="61"/>
      <c r="L13" s="12">
        <f t="shared" si="7"/>
        <v>32</v>
      </c>
      <c r="M13" s="15">
        <f t="shared" si="5"/>
        <v>12.525417791181715</v>
      </c>
      <c r="N13" s="15">
        <f t="shared" si="6"/>
        <v>250.5083558236343</v>
      </c>
      <c r="O13" s="18">
        <f t="shared" si="8"/>
        <v>260</v>
      </c>
      <c r="P13" s="28">
        <f t="shared" si="9"/>
        <v>-3.6506323755252676</v>
      </c>
      <c r="R13" s="3"/>
      <c r="S13" s="2"/>
    </row>
    <row r="14" spans="1:19" ht="12.75">
      <c r="A14" s="12">
        <v>48</v>
      </c>
      <c r="B14" s="31">
        <v>280</v>
      </c>
      <c r="C14" s="25">
        <f t="shared" si="0"/>
        <v>14</v>
      </c>
      <c r="D14" s="27">
        <f>C14/A14</f>
        <v>0.2916666666666667</v>
      </c>
      <c r="E14" s="28">
        <f t="shared" si="2"/>
        <v>3.4285714285714284</v>
      </c>
      <c r="F14" s="12">
        <f>A14-1</f>
        <v>47</v>
      </c>
      <c r="G14" s="28">
        <f>(1/D14)-1</f>
        <v>2.4285714285714284</v>
      </c>
      <c r="H14" s="60"/>
      <c r="I14" s="61"/>
      <c r="J14" s="60"/>
      <c r="K14" s="61"/>
      <c r="L14" s="12">
        <f>A14</f>
        <v>48</v>
      </c>
      <c r="M14" s="15">
        <f t="shared" si="5"/>
        <v>14.281272639908122</v>
      </c>
      <c r="N14" s="15">
        <f t="shared" si="6"/>
        <v>285.6254527981624</v>
      </c>
      <c r="O14" s="18">
        <f>B14</f>
        <v>280</v>
      </c>
      <c r="P14" s="28">
        <f t="shared" si="9"/>
        <v>2.00909028505801</v>
      </c>
      <c r="R14" s="3"/>
      <c r="S14" s="2"/>
    </row>
    <row r="15" spans="1:19" ht="13.5" thickBot="1">
      <c r="A15" s="19">
        <v>64</v>
      </c>
      <c r="B15" s="40">
        <v>310</v>
      </c>
      <c r="C15" s="26">
        <f t="shared" si="0"/>
        <v>15.5</v>
      </c>
      <c r="D15" s="29">
        <f t="shared" si="1"/>
        <v>0.2421875</v>
      </c>
      <c r="E15" s="30">
        <f t="shared" si="2"/>
        <v>4.129032258064516</v>
      </c>
      <c r="F15" s="19">
        <f t="shared" si="3"/>
        <v>63</v>
      </c>
      <c r="G15" s="30">
        <f t="shared" si="4"/>
        <v>3.129032258064516</v>
      </c>
      <c r="H15" s="62"/>
      <c r="I15" s="63"/>
      <c r="J15" s="62"/>
      <c r="K15" s="63"/>
      <c r="L15" s="19">
        <f t="shared" si="7"/>
        <v>64</v>
      </c>
      <c r="M15" s="44">
        <f t="shared" si="5"/>
        <v>15.348292322616306</v>
      </c>
      <c r="N15" s="44">
        <f t="shared" si="6"/>
        <v>306.9658464523261</v>
      </c>
      <c r="O15" s="45">
        <f t="shared" si="8"/>
        <v>310</v>
      </c>
      <c r="P15" s="30">
        <f t="shared" si="9"/>
        <v>-0.978759208927063</v>
      </c>
      <c r="R15" s="3"/>
      <c r="S15" s="2"/>
    </row>
    <row r="16" spans="1:19" ht="12.75">
      <c r="A16" s="9"/>
      <c r="B16" s="32"/>
      <c r="C16" s="24"/>
      <c r="D16" s="24"/>
      <c r="E16" s="24"/>
      <c r="F16" s="9"/>
      <c r="G16" s="24"/>
      <c r="L16" s="33"/>
      <c r="M16" s="33"/>
      <c r="N16" s="33"/>
      <c r="O16" s="33"/>
      <c r="R16" s="3"/>
      <c r="S16" s="2"/>
    </row>
    <row r="17" spans="1:19" ht="12.75">
      <c r="A17" s="9"/>
      <c r="B17" s="33"/>
      <c r="C17" s="33"/>
      <c r="D17" s="33"/>
      <c r="E17" s="33"/>
      <c r="F17" s="9"/>
      <c r="G17" s="33"/>
      <c r="L17" s="33"/>
      <c r="M17" s="33"/>
      <c r="N17" s="33"/>
      <c r="O17" s="33"/>
      <c r="R17" s="3"/>
      <c r="S17" s="2"/>
    </row>
    <row r="18" spans="1:19" ht="12.75">
      <c r="A18" s="9"/>
      <c r="B18" s="33"/>
      <c r="C18" s="33"/>
      <c r="D18" s="33"/>
      <c r="E18" s="33"/>
      <c r="F18" s="9"/>
      <c r="G18" s="33"/>
      <c r="R18" s="3"/>
      <c r="S18" s="2"/>
    </row>
    <row r="19" spans="1:19" ht="12.75">
      <c r="A19" s="9"/>
      <c r="B19" s="33"/>
      <c r="C19" s="33"/>
      <c r="D19" s="33"/>
      <c r="E19" s="33"/>
      <c r="F19" s="9"/>
      <c r="G19" s="33"/>
      <c r="R19" s="3"/>
      <c r="S19" s="2"/>
    </row>
    <row r="20" spans="18:19" ht="12.75">
      <c r="R20" s="3"/>
      <c r="S20" s="2"/>
    </row>
    <row r="21" spans="18:19" ht="12.75">
      <c r="R21" s="3"/>
      <c r="S21" s="2"/>
    </row>
    <row r="22" spans="18:19" ht="12.75">
      <c r="R22" s="3"/>
      <c r="S22" s="2"/>
    </row>
    <row r="23" spans="11:19" ht="12.75">
      <c r="K23" s="6"/>
      <c r="R23" s="3"/>
      <c r="S23" s="2"/>
    </row>
    <row r="24" spans="2:11" ht="12.75">
      <c r="B24" s="4"/>
      <c r="K24" s="6"/>
    </row>
  </sheetData>
  <printOptions/>
  <pageMargins left="0.75" right="0.75" top="1" bottom="1" header="0.5" footer="0.5"/>
  <pageSetup fitToHeight="1" fitToWidth="1" orientation="landscape" scale="65" r:id="rId2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RedRoo</cp:lastModifiedBy>
  <cp:lastPrinted>1999-12-11T20:51:07Z</cp:lastPrinted>
  <dcterms:modified xsi:type="dcterms:W3CDTF">2002-05-17T03:44:59Z</dcterms:modified>
  <cp:category/>
  <cp:version/>
  <cp:contentType/>
  <cp:contentStatus/>
</cp:coreProperties>
</file>